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21630" windowHeight="4800" activeTab="0"/>
  </bookViews>
  <sheets>
    <sheet name="физ л" sheetId="1" r:id="rId1"/>
  </sheets>
  <definedNames>
    <definedName name="_xlnm.Print_Area" localSheetId="0">'физ л'!$A$1:$H$19</definedName>
  </definedNames>
  <calcPr fullCalcOnLoad="1" refMode="R1C1"/>
</workbook>
</file>

<file path=xl/sharedStrings.xml><?xml version="1.0" encoding="utf-8"?>
<sst xmlns="http://schemas.openxmlformats.org/spreadsheetml/2006/main" count="27" uniqueCount="26">
  <si>
    <t>Наименование</t>
  </si>
  <si>
    <t>Выдано</t>
  </si>
  <si>
    <t>Погашено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</si>
  <si>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</si>
  <si>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</si>
  <si>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</si>
  <si>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</si>
  <si>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</si>
  <si>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</si>
  <si>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</si>
  <si>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</si>
  <si>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</si>
  <si>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</si>
  <si>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</si>
  <si>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</si>
  <si>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</si>
  <si>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ошибочные</t>
  </si>
  <si>
    <t>неустойка</t>
  </si>
  <si>
    <t xml:space="preserve">Просроченная задолженность
свыше трех месяцев
 </t>
  </si>
  <si>
    <t>Приложение № 3</t>
  </si>
  <si>
    <t>Выделенные квоты</t>
  </si>
  <si>
    <t>Квоты после переброски</t>
  </si>
  <si>
    <t>сумма переброски</t>
  </si>
  <si>
    <t>переброска (справочно)</t>
  </si>
  <si>
    <t>* Задолженность по выданным займам по г.Бендеры имеет отрицательное значение, так как была переплата по возвратам займов. Данная сумма подлежит возврату заемщикам.</t>
  </si>
  <si>
    <t xml:space="preserve">
Кредитование физических лиц на развитие личного подсобного хозяйства
 за счёт средств помощи  Российской Федерации
по состоянию на 31 декабря 2022 года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</si>
</sst>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;[Red]\-#,##0.00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32" borderId="10" xfId="52" applyNumberFormat="1" applyFont="1" applyFill="1" applyBorder="1" applyAlignment="1">
      <alignment horizontal="right" vertical="top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32" borderId="10" xfId="52" applyNumberFormat="1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з 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Normal="85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27.875" style="1" customWidth="1"/>
    <col min="2" max="2" width="17.25390625" style="1" customWidth="1"/>
    <col min="3" max="3" width="15.125" style="1" customWidth="1"/>
    <col min="4" max="4" width="16.375" style="1" customWidth="1"/>
    <col min="5" max="6" width="16.875" style="1" customWidth="1"/>
    <col min="7" max="7" width="17.375" style="15" customWidth="1"/>
    <col min="8" max="8" width="10.375" style="3" hidden="1" customWidth="1"/>
    <col min="9" max="9" width="10.25390625" style="3" hidden="1" customWidth="1"/>
    <col min="10" max="10" width="15.00390625" style="1" hidden="1" customWidth="1"/>
    <col min="11" max="11" width="14.625" style="1" hidden="1" customWidth="1"/>
    <col min="12" max="14" width="9.125" style="1" customWidth="1"/>
    <col min="15" max="15" width="13.25390625" style="1" customWidth="1"/>
    <col min="16" max="16384" width="9.125" style="1" customWidth="1"/>
  </cols>
  <sheetData>
    <row r="1" spans="2:11" ht="15" customHeight="1">
      <c r="B1" s="2"/>
      <c r="C1" s="2"/>
      <c r="D1" s="2"/>
      <c r="E1" s="2"/>
      <c r="F1" s="39" t="s">
        <v>19</v>
      </c>
      <c r="G1" s="39"/>
      <c r="H1" s="2"/>
      <c r="I1" s="2"/>
      <c r="J1" s="2"/>
      <c r="K1" s="2"/>
    </row>
    <row r="2" spans="1:11" ht="49.5" customHeight="1">
      <c r="A2" s="44" t="s">
        <v>25</v>
      </c>
      <c r="B2" s="44"/>
      <c r="C2" s="44"/>
      <c r="D2" s="44"/>
      <c r="E2" s="44"/>
      <c r="F2" s="44"/>
      <c r="G2" s="44"/>
      <c r="H2" s="2"/>
      <c r="I2" s="2"/>
      <c r="J2" s="2"/>
      <c r="K2" s="2"/>
    </row>
    <row r="3" ht="15.75">
      <c r="G3" s="21" t="s">
        <v>3</v>
      </c>
    </row>
    <row r="4" spans="1:11" s="5" customFormat="1" ht="105" customHeight="1">
      <c r="A4" s="34" t="s">
        <v>0</v>
      </c>
      <c r="B4" s="34" t="s">
        <v>20</v>
      </c>
      <c r="C4" s="34" t="s">
        <v>21</v>
      </c>
      <c r="D4" s="34" t="s">
        <v>1</v>
      </c>
      <c r="E4" s="34" t="s">
        <v>2</v>
      </c>
      <c r="F4" s="34" t="s">
        <v>12</v>
      </c>
      <c r="G4" s="36" t="s">
        <v>13</v>
      </c>
      <c r="H4" s="40" t="s">
        <v>18</v>
      </c>
      <c r="I4" s="41"/>
      <c r="J4" s="33" t="s">
        <v>15</v>
      </c>
      <c r="K4" s="33"/>
    </row>
    <row r="5" spans="1:11" s="5" customFormat="1" ht="27.75" customHeight="1">
      <c r="A5" s="35"/>
      <c r="B5" s="35"/>
      <c r="C5" s="35"/>
      <c r="D5" s="35"/>
      <c r="E5" s="35"/>
      <c r="F5" s="35"/>
      <c r="G5" s="37"/>
      <c r="H5" s="42"/>
      <c r="I5" s="43"/>
      <c r="J5" s="4" t="s">
        <v>14</v>
      </c>
      <c r="K5" s="6" t="s">
        <v>3</v>
      </c>
    </row>
    <row r="6" spans="1:15" ht="15.75">
      <c r="A6" s="22" t="s">
        <v>4</v>
      </c>
      <c r="B6" s="7">
        <v>333385</v>
      </c>
      <c r="C6" s="7">
        <f>333385-O6</f>
        <v>174447.1430532381</v>
      </c>
      <c r="D6" s="23">
        <f>525000+10000+15000+15000+25000</f>
        <v>590000</v>
      </c>
      <c r="E6" s="23">
        <f>482423.5+1875+6669+1875+3500+1875+4200+1875+4850+1875+3000+1875+4367+4190+1872+2492+3542.5</f>
        <v>532356</v>
      </c>
      <c r="F6" s="7">
        <f aca="true" t="shared" si="0" ref="F6:F12">D6-E6</f>
        <v>57644</v>
      </c>
      <c r="G6" s="7">
        <f aca="true" t="shared" si="1" ref="G6:G12">C6-D6+E6</f>
        <v>116803.1430532381</v>
      </c>
      <c r="H6" s="7">
        <v>1</v>
      </c>
      <c r="I6" s="7">
        <v>3336</v>
      </c>
      <c r="J6" s="24"/>
      <c r="K6" s="7"/>
      <c r="M6" s="16">
        <f aca="true" t="shared" si="2" ref="M6:M12">B6/$B$16*100</f>
        <v>3.175095238095238</v>
      </c>
      <c r="O6" s="16">
        <f>D15*M6/100</f>
        <v>158937.8569467619</v>
      </c>
    </row>
    <row r="7" spans="1:15" ht="15.75">
      <c r="A7" s="22" t="s">
        <v>5</v>
      </c>
      <c r="B7" s="7">
        <f>676385-90000</f>
        <v>586385</v>
      </c>
      <c r="C7" s="7">
        <f>676385-90000-O7</f>
        <v>306832.0049770477</v>
      </c>
      <c r="D7" s="23">
        <f>1686900</f>
        <v>1686900</v>
      </c>
      <c r="E7" s="23">
        <f>1657915+6326+6017+4976+4576+3775+2395+1300-114</f>
        <v>1687166</v>
      </c>
      <c r="F7" s="7">
        <f t="shared" si="0"/>
        <v>-266</v>
      </c>
      <c r="G7" s="7">
        <f t="shared" si="1"/>
        <v>307098.0049770477</v>
      </c>
      <c r="H7" s="7"/>
      <c r="I7" s="7"/>
      <c r="J7" s="24"/>
      <c r="K7" s="7"/>
      <c r="M7" s="16">
        <f t="shared" si="2"/>
        <v>5.584619047619047</v>
      </c>
      <c r="O7" s="16">
        <f>D15*M7/100</f>
        <v>279552.9950229523</v>
      </c>
    </row>
    <row r="8" spans="1:15" ht="15.75">
      <c r="A8" s="22" t="s">
        <v>6</v>
      </c>
      <c r="B8" s="7">
        <f>3714218</f>
        <v>3714218</v>
      </c>
      <c r="C8" s="7">
        <f>3714218-O8</f>
        <v>1943502.9133791619</v>
      </c>
      <c r="D8" s="23">
        <f>21983000+105000+150000+155000+95000+85000+180000+185000+235000</f>
        <v>23173000</v>
      </c>
      <c r="E8" s="23">
        <f>20515584.23+287956+298934.07+318951.01+284296.92+236951+227316+187309+149063.06</f>
        <v>22506361.290000003</v>
      </c>
      <c r="F8" s="7">
        <f t="shared" si="0"/>
        <v>666638.7099999972</v>
      </c>
      <c r="G8" s="7">
        <f t="shared" si="1"/>
        <v>1276864.2033791654</v>
      </c>
      <c r="H8" s="7">
        <v>13</v>
      </c>
      <c r="I8" s="7">
        <v>32784.73</v>
      </c>
      <c r="J8" s="24"/>
      <c r="K8" s="25"/>
      <c r="M8" s="16">
        <f t="shared" si="2"/>
        <v>35.37350476190476</v>
      </c>
      <c r="O8" s="16">
        <f>D15*M8/100</f>
        <v>1770715.0866208381</v>
      </c>
    </row>
    <row r="9" spans="1:15" ht="15.75" customHeight="1">
      <c r="A9" s="22" t="s">
        <v>7</v>
      </c>
      <c r="B9" s="7">
        <v>1461649</v>
      </c>
      <c r="C9" s="7">
        <f>1461649-O9</f>
        <v>764822.9290358667</v>
      </c>
      <c r="D9" s="23">
        <f>10190000+15000+235000+165000+15000+120000+135000+135000+125000</f>
        <v>11135000</v>
      </c>
      <c r="E9" s="23">
        <f>9525741.72+150298+148395+147950+153742+133234+137595+135917+130119.28</f>
        <v>10662992</v>
      </c>
      <c r="F9" s="7">
        <f t="shared" si="0"/>
        <v>472008</v>
      </c>
      <c r="G9" s="7">
        <f t="shared" si="1"/>
        <v>292814.92903586663</v>
      </c>
      <c r="H9" s="7">
        <v>1</v>
      </c>
      <c r="I9" s="7">
        <v>1234.8</v>
      </c>
      <c r="J9" s="24"/>
      <c r="K9" s="7"/>
      <c r="M9" s="16">
        <f t="shared" si="2"/>
        <v>13.920466666666668</v>
      </c>
      <c r="O9" s="16">
        <f>D15*M9/100</f>
        <v>696826.0709641333</v>
      </c>
    </row>
    <row r="10" spans="1:15" ht="15.75">
      <c r="A10" s="22" t="s">
        <v>10</v>
      </c>
      <c r="B10" s="7">
        <v>997440</v>
      </c>
      <c r="C10" s="7">
        <f>997440-O10</f>
        <v>521920.77738057147</v>
      </c>
      <c r="D10" s="23">
        <f>5275000+175000+55000+40000+60000+85000+15000+85000</f>
        <v>5790000</v>
      </c>
      <c r="E10" s="23">
        <f>5074902.53+51326+49665+60074+67362+59702+54427+59107+59641.97</f>
        <v>5536207.5</v>
      </c>
      <c r="F10" s="7">
        <f t="shared" si="0"/>
        <v>253792.5</v>
      </c>
      <c r="G10" s="7">
        <f t="shared" si="1"/>
        <v>268128.2773805717</v>
      </c>
      <c r="H10" s="7">
        <v>3</v>
      </c>
      <c r="I10" s="7">
        <v>6717</v>
      </c>
      <c r="J10" s="24"/>
      <c r="K10" s="7"/>
      <c r="M10" s="16">
        <f t="shared" si="2"/>
        <v>9.499428571428572</v>
      </c>
      <c r="O10" s="16">
        <f>D15*M10/100</f>
        <v>475519.22261942853</v>
      </c>
    </row>
    <row r="11" spans="1:15" ht="15.75">
      <c r="A11" s="22" t="s">
        <v>8</v>
      </c>
      <c r="B11" s="7">
        <f>2042318+90000</f>
        <v>2132318</v>
      </c>
      <c r="C11" s="7">
        <f>2042318+90000-O11</f>
        <v>1115757.4071448762</v>
      </c>
      <c r="D11" s="23">
        <f>12055000+15000+110000+120000+200000+60000+85000+130000+45000</f>
        <v>12820000</v>
      </c>
      <c r="E11" s="23">
        <f>11549187.08+162587+120366.07+97291+104668.49+97203+100849+104002.2+100428.61</f>
        <v>12436582.45</v>
      </c>
      <c r="F11" s="7">
        <f t="shared" si="0"/>
        <v>383417.55000000075</v>
      </c>
      <c r="G11" s="7">
        <f t="shared" si="1"/>
        <v>732339.8571448755</v>
      </c>
      <c r="H11" s="7">
        <v>5</v>
      </c>
      <c r="I11" s="7">
        <v>6574</v>
      </c>
      <c r="J11" s="24"/>
      <c r="K11" s="7"/>
      <c r="M11" s="16">
        <f t="shared" si="2"/>
        <v>20.307790476190476</v>
      </c>
      <c r="O11" s="16">
        <f>D15*M11/100</f>
        <v>1016560.5928551237</v>
      </c>
    </row>
    <row r="12" spans="1:15" ht="15.75">
      <c r="A12" s="22" t="s">
        <v>9</v>
      </c>
      <c r="B12" s="7">
        <v>1274605</v>
      </c>
      <c r="C12" s="7">
        <f>1274605-O12</f>
        <v>666950.2250292382</v>
      </c>
      <c r="D12" s="23">
        <f>8731000+285000+395000+85000+125000+145000+165000+335000</f>
        <v>10266000</v>
      </c>
      <c r="E12" s="23">
        <f>7807822.85+194244+184739+196034.15+231171+213721+220913.67+214465+190501</f>
        <v>9453611.67</v>
      </c>
      <c r="F12" s="7">
        <f t="shared" si="0"/>
        <v>812388.3300000001</v>
      </c>
      <c r="G12" s="7">
        <f t="shared" si="1"/>
        <v>-145438.1049707625</v>
      </c>
      <c r="H12" s="7"/>
      <c r="I12" s="7"/>
      <c r="J12" s="24"/>
      <c r="K12" s="7"/>
      <c r="M12" s="16">
        <f t="shared" si="2"/>
        <v>12.139095238095237</v>
      </c>
      <c r="O12" s="16">
        <f>D15*M12/100</f>
        <v>607654.7749707618</v>
      </c>
    </row>
    <row r="13" spans="1:15" s="8" customFormat="1" ht="15.75">
      <c r="A13" s="26" t="s">
        <v>17</v>
      </c>
      <c r="B13" s="19"/>
      <c r="C13" s="27"/>
      <c r="D13" s="31"/>
      <c r="E13" s="28">
        <f>32637.75+500+1433.8+355.05+2122.94</f>
        <v>37049.54000000001</v>
      </c>
      <c r="F13" s="30"/>
      <c r="G13" s="28">
        <f>E13</f>
        <v>37049.54000000001</v>
      </c>
      <c r="H13" s="19"/>
      <c r="I13" s="19"/>
      <c r="J13" s="20"/>
      <c r="K13" s="19"/>
      <c r="M13" s="16"/>
      <c r="O13" s="17"/>
    </row>
    <row r="14" spans="1:15" s="8" customFormat="1" ht="14.25" customHeight="1">
      <c r="A14" s="26" t="s">
        <v>16</v>
      </c>
      <c r="B14" s="19"/>
      <c r="C14" s="19"/>
      <c r="D14" s="19"/>
      <c r="E14" s="19">
        <f>1040</f>
        <v>1040</v>
      </c>
      <c r="F14" s="19"/>
      <c r="G14" s="19">
        <f>E14</f>
        <v>1040</v>
      </c>
      <c r="H14" s="19"/>
      <c r="I14" s="19"/>
      <c r="J14" s="20"/>
      <c r="K14" s="19"/>
      <c r="M14" s="16"/>
      <c r="O14" s="17"/>
    </row>
    <row r="15" spans="1:15" s="8" customFormat="1" ht="12" customHeight="1">
      <c r="A15" s="26" t="s">
        <v>23</v>
      </c>
      <c r="B15" s="19"/>
      <c r="D15" s="19">
        <f>3551660+1454106.6</f>
        <v>5005766.6</v>
      </c>
      <c r="E15" s="19"/>
      <c r="F15" s="19"/>
      <c r="G15" s="19"/>
      <c r="H15" s="19"/>
      <c r="I15" s="19"/>
      <c r="J15" s="20"/>
      <c r="K15" s="19"/>
      <c r="M15" s="16"/>
      <c r="O15" s="17"/>
    </row>
    <row r="16" spans="1:16" s="11" customFormat="1" ht="15.75">
      <c r="A16" s="29" t="s">
        <v>11</v>
      </c>
      <c r="B16" s="9">
        <f>SUM(B6:B12)</f>
        <v>10500000</v>
      </c>
      <c r="C16" s="9">
        <f>SUM(C6:C12)</f>
        <v>5494233.4</v>
      </c>
      <c r="D16" s="9">
        <f>SUM(D6:D14)</f>
        <v>65460900</v>
      </c>
      <c r="E16" s="9">
        <f>SUM(E6:E14)</f>
        <v>62853366.45000001</v>
      </c>
      <c r="F16" s="9">
        <f>SUM(F6:F12)</f>
        <v>2645623.089999998</v>
      </c>
      <c r="G16" s="9">
        <f>C16-D16+E16</f>
        <v>2886699.850000009</v>
      </c>
      <c r="H16" s="9">
        <f>SUM(H6:H12)</f>
        <v>23</v>
      </c>
      <c r="I16" s="9">
        <f>SUM(I6:I12)</f>
        <v>50646.530000000006</v>
      </c>
      <c r="J16" s="10"/>
      <c r="K16" s="10"/>
      <c r="M16" s="18">
        <f>B16/$B$16*100</f>
        <v>100</v>
      </c>
      <c r="O16" s="18">
        <f>SUM(O6:O15)</f>
        <v>5005766.6</v>
      </c>
      <c r="P16" s="11" t="s">
        <v>22</v>
      </c>
    </row>
    <row r="17" spans="1:7" ht="15.75">
      <c r="A17" s="12"/>
      <c r="B17" s="12"/>
      <c r="C17" s="12"/>
      <c r="D17" s="13"/>
      <c r="F17" s="14"/>
      <c r="G17" s="14"/>
    </row>
    <row r="18" spans="1:7" ht="30.75" customHeight="1">
      <c r="A18" s="38" t="s">
        <v>24</v>
      </c>
      <c r="B18" s="38"/>
      <c r="C18" s="38"/>
      <c r="D18" s="38"/>
      <c r="E18" s="38"/>
      <c r="F18" s="38"/>
      <c r="G18" s="38"/>
    </row>
    <row r="19" spans="1:15" ht="15.75">
      <c r="A19" s="32"/>
      <c r="B19" s="32"/>
      <c r="C19" s="32"/>
      <c r="D19" s="32"/>
      <c r="E19" s="32"/>
      <c r="F19" s="32"/>
      <c r="G19" s="32"/>
      <c r="O19" s="18">
        <f>B16-O16</f>
        <v>5494233.4</v>
      </c>
    </row>
    <row r="20" spans="1:7" ht="18" customHeight="1">
      <c r="A20" s="32"/>
      <c r="B20" s="32"/>
      <c r="C20" s="32"/>
      <c r="D20" s="32"/>
      <c r="E20" s="32"/>
      <c r="F20" s="32"/>
      <c r="G20" s="32"/>
    </row>
  </sheetData>
  <sheetProtection/>
  <mergeCells count="13">
    <mergeCell ref="F1:G1"/>
    <mergeCell ref="A4:A5"/>
    <mergeCell ref="C4:C5"/>
    <mergeCell ref="B4:B5"/>
    <mergeCell ref="H4:I5"/>
    <mergeCell ref="A2:G2"/>
    <mergeCell ref="A19:G20"/>
    <mergeCell ref="J4:K4"/>
    <mergeCell ref="D4:D5"/>
    <mergeCell ref="E4:E5"/>
    <mergeCell ref="F4:F5"/>
    <mergeCell ref="G4:G5"/>
    <mergeCell ref="A18:G18"/>
  </mergeCells>
  <printOptions/>
  <pageMargins left="0.31496062992125984" right="0.2755905511811024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k-231-1</dc:creator>
  <cp:keywords/>
  <dc:description/>
  <cp:lastModifiedBy>Маргарита Смиричинская</cp:lastModifiedBy>
  <cp:lastPrinted>2023-02-13T10:29:42Z</cp:lastPrinted>
  <dcterms:created xsi:type="dcterms:W3CDTF">2014-05-16T06:05:37Z</dcterms:created>
  <dcterms:modified xsi:type="dcterms:W3CDTF">2023-02-13T10:33:56Z</dcterms:modified>
  <cp:category/>
  <cp:version/>
  <cp:contentType/>
  <cp:contentStatus/>
</cp:coreProperties>
</file>